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4" activeTab="30"/>
  </bookViews>
  <sheets>
    <sheet name="21 57" sheetId="1" r:id="rId1"/>
    <sheet name="20 22" sheetId="2" r:id="rId2"/>
    <sheet name="21 61" sheetId="3" r:id="rId3"/>
    <sheet name="20 27" sheetId="4" r:id="rId4"/>
    <sheet name="18 38" sheetId="5" r:id="rId5"/>
    <sheet name="17 03" sheetId="6" r:id="rId6"/>
    <sheet name="18 42" sheetId="7" r:id="rId7"/>
    <sheet name="17 07" sheetId="8" r:id="rId8"/>
    <sheet name="20 17" sheetId="9" r:id="rId9"/>
    <sheet name="18 83" sheetId="10" r:id="rId10"/>
    <sheet name="20 21" sheetId="11" r:id="rId11"/>
    <sheet name="18 87" sheetId="12" r:id="rId12"/>
    <sheet name="19 85" sheetId="13" r:id="rId13"/>
    <sheet name="18 50" sheetId="14" r:id="rId14"/>
    <sheet name="18 94" sheetId="15" r:id="rId15"/>
    <sheet name="16 98" sheetId="16" r:id="rId16"/>
    <sheet name="17 60" sheetId="17" r:id="rId17"/>
    <sheet name="15 63" sheetId="18" r:id="rId18"/>
    <sheet name="18 98" sheetId="19" r:id="rId19"/>
    <sheet name="17 02" sheetId="20" r:id="rId20"/>
    <sheet name="17 64" sheetId="21" r:id="rId21"/>
    <sheet name="15 68" sheetId="22" r:id="rId22"/>
    <sheet name="18 62" sheetId="23" r:id="rId23"/>
    <sheet name="16 65" sheetId="24" r:id="rId24"/>
    <sheet name="17 27" sheetId="25" r:id="rId25"/>
    <sheet name="15 31" sheetId="26" r:id="rId26"/>
    <sheet name="18 57" sheetId="27" r:id="rId27"/>
    <sheet name="16 61" sheetId="28" r:id="rId28"/>
    <sheet name="17 23" sheetId="29" r:id="rId29"/>
    <sheet name="15 27" sheetId="30" r:id="rId30"/>
    <sheet name="16 70" sheetId="31" r:id="rId31"/>
    <sheet name="14 73" sheetId="32" r:id="rId32"/>
    <sheet name="15 35" sheetId="33" r:id="rId33"/>
    <sheet name="13 39" sheetId="34" r:id="rId34"/>
    <sheet name="16 74" sheetId="35" r:id="rId35"/>
    <sheet name="14 77" sheetId="36" r:id="rId36"/>
    <sheet name="15 39" sheetId="37" r:id="rId37"/>
    <sheet name="13 43" sheetId="38" r:id="rId38"/>
    <sheet name="16 37" sheetId="39" r:id="rId39"/>
    <sheet name="14 41" sheetId="40" r:id="rId40"/>
    <sheet name="15 03" sheetId="41" r:id="rId41"/>
    <sheet name="13 06" sheetId="42" r:id="rId42"/>
    <sheet name="16 33" sheetId="43" r:id="rId43"/>
    <sheet name="14 36" sheetId="44" r:id="rId44"/>
    <sheet name="14 98" sheetId="45" r:id="rId45"/>
    <sheet name="13 02" sheetId="46" r:id="rId46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<sst xmlns="http://schemas.openxmlformats.org/spreadsheetml/2006/main" count="2471" uniqueCount="87">
  <si>
    <t>Утверждаю</t>
  </si>
  <si>
    <t>Генеральный директор</t>
  </si>
  <si>
    <t>ОАО «Новороссийская</t>
  </si>
  <si>
    <t>управляющая компания»</t>
  </si>
  <si>
    <t>______________ Э.А.Абдуллаев</t>
  </si>
  <si>
    <t>____________________ 2010 г.</t>
  </si>
  <si>
    <t>Стоимость работ (услуг) по содержанию и текущему ремонту</t>
  </si>
  <si>
    <t>общедомового имущества многоквартирного дома</t>
  </si>
  <si>
    <t>1 степени благоустройства в 2011 году</t>
  </si>
  <si>
    <r>
      <t xml:space="preserve">Показатели, характеризующие степень благоустройства дома: </t>
    </r>
    <r>
      <rPr>
        <sz val="12"/>
        <rFont val="Times New Roman"/>
        <family val="1"/>
      </rPr>
      <t>лифт, мусоропровод.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</si>
  <si>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 и лестничных клеток.</t>
    </r>
  </si>
  <si>
    <r>
      <t xml:space="preserve">Инженерная обеспеченность: </t>
    </r>
    <r>
      <rPr>
        <sz val="12"/>
        <rFont val="Times New Roman"/>
        <family val="1"/>
      </rPr>
      <t>центральное отопление, электроплита.</t>
    </r>
  </si>
  <si>
    <t>№ пп</t>
  </si>
  <si>
    <t>Наименование показателя</t>
  </si>
  <si>
    <t>Стоимость на 1 м2, руб.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</si>
  <si>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</si>
  <si>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</si>
  <si>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</si>
  <si>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</si>
  <si>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</si>
  <si>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Содержание и уборка мусоропроводов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</si>
  <si>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</si>
  <si>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</si>
  <si>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</si>
  <si>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</si>
  <si>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</si>
  <si>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</si>
  <si>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</si>
  <si>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</si>
  <si>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</si>
  <si>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</si>
  <si>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</si>
  <si>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</si>
  <si>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</si>
  <si>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</si>
  <si>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</si>
  <si>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</si>
  <si>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</si>
  <si>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</si>
  <si>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</si>
  <si>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</si>
  <si>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</si>
  <si>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Учет и регистрация граждан</t>
  </si>
  <si>
    <t>2</t>
  </si>
  <si>
    <t>Текущий ремонт</t>
  </si>
  <si>
    <t>3</t>
  </si>
  <si>
    <t>Управление МКД</t>
  </si>
  <si>
    <t>Тариф</t>
  </si>
  <si>
    <t>контроль</t>
  </si>
  <si>
    <t>разница</t>
  </si>
  <si>
    <t>по характ.н а01.01.2011г</t>
  </si>
  <si>
    <t>Площади по тарифам, м2</t>
  </si>
  <si>
    <t>индивид. тариф</t>
  </si>
  <si>
    <t>доход за год по расчету</t>
  </si>
  <si>
    <t>доход за год по тарифу</t>
  </si>
  <si>
    <t>Общие расходы</t>
  </si>
  <si>
    <t>управление МКД за год по факт площади</t>
  </si>
  <si>
    <t>по расчетной площади</t>
  </si>
  <si>
    <t>рентабельность</t>
  </si>
  <si>
    <t>площади по тарифам на 1.11.10, м2</t>
  </si>
  <si>
    <t>Начальник финансово-экономического отдела                                          С.Н.Слесарь</t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</si>
  <si>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территории.</t>
    </r>
  </si>
  <si>
    <t>Содержание и очистка выгребных ям</t>
  </si>
  <si>
    <t>Обслуживание газового оборудования</t>
  </si>
  <si>
    <t>НДС</t>
  </si>
  <si>
    <t>1.14</t>
  </si>
  <si>
    <t>НДС 18 %</t>
  </si>
  <si>
    <t>Услуги по управлению</t>
  </si>
  <si>
    <t>Расходы по управлению</t>
  </si>
  <si>
    <r>
      <t xml:space="preserve">Инженерная обеспеченность: </t>
    </r>
    <r>
      <rPr>
        <sz val="12"/>
        <rFont val="Times New Roman"/>
        <family val="1"/>
      </rPr>
      <t>центральное отопление, газовая плита.</t>
    </r>
  </si>
  <si>
    <t>2 степени благоустройства в 2011 году</t>
  </si>
  <si>
    <r>
      <t xml:space="preserve">Показатели, характеризующие степень благоустройства дома: </t>
    </r>
    <r>
      <rPr>
        <sz val="12"/>
        <rFont val="Times New Roman"/>
        <family val="1"/>
      </rPr>
      <t>мусоропровод.</t>
    </r>
  </si>
  <si>
    <t>3 степени благоустройства в 2011 году</t>
  </si>
  <si>
    <r>
      <t xml:space="preserve">Показатели, характеризующие степень благоустройства дома: </t>
    </r>
    <r>
      <rPr>
        <sz val="12"/>
        <rFont val="Times New Roman"/>
        <family val="1"/>
      </rPr>
      <t>лифт.</t>
    </r>
  </si>
  <si>
    <r>
      <t xml:space="preserve">Инженерная обеспеченность: </t>
    </r>
    <r>
      <rPr>
        <sz val="12"/>
        <rFont val="Times New Roman"/>
        <family val="1"/>
      </rPr>
      <t>АГВ, печное отопление  на газовом топливе.</t>
    </r>
  </si>
  <si>
    <t>4 степени благоустройства в 2011 году</t>
  </si>
  <si>
    <r>
      <t>Показатели, характеризующие степень благоустройства дома:</t>
    </r>
    <r>
      <rPr>
        <sz val="12"/>
        <rFont val="Times New Roman"/>
        <family val="1"/>
      </rPr>
      <t xml:space="preserve"> без лифта и мусоропровода.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</si>
  <si>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территории, лестничных клеток, очистка выгребных ям.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</si>
  <si>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территории, лестничных клеток.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</si>
  <si>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территории, очистка выгребных ям.</t>
    </r>
  </si>
  <si>
    <r>
      <t xml:space="preserve">Инженерная обеспеченность: </t>
    </r>
    <r>
      <rPr>
        <sz val="12"/>
        <rFont val="Times New Roman"/>
        <family val="1"/>
      </rPr>
      <t>без центрального отопления и газоснабжения</t>
    </r>
  </si>
  <si>
    <t>5 степени благоустройства в 2011 году</t>
  </si>
  <si>
    <r>
      <t>Санитарное обслуживание:</t>
    </r>
    <r>
      <rPr>
        <sz val="12"/>
        <rFont val="Times New Roman"/>
        <family val="1"/>
      </rPr>
      <t xml:space="preserve"> уборка лестничных клеток, очистка выгребных ям.</t>
    </r>
  </si>
  <si>
    <r>
      <t xml:space="preserve">Санитарное обслуживание: </t>
    </r>
    <r>
      <rPr>
        <sz val="12"/>
        <rFont val="Times New Roman"/>
        <family val="1"/>
      </rPr>
      <t>уборка лестничных клеток.</t>
    </r>
  </si>
  <si>
    <r>
      <t xml:space="preserve">Санитарное обслуживание: </t>
    </r>
    <r>
      <rPr>
        <sz val="12"/>
        <rFont val="Times New Roman"/>
        <family val="1"/>
      </rPr>
      <t>очистка выгребных ям.</t>
    </r>
  </si>
  <si>
    <r>
      <t>Санитарное обслуживание:</t>
    </r>
    <r>
      <rPr>
        <sz val="12"/>
        <rFont val="Times New Roman"/>
        <family val="1"/>
      </rPr>
      <t xml:space="preserve"> без санитарного содержания.</t>
    </r>
  </si>
  <si>
    <r>
      <t xml:space="preserve">Санитарное обслуживание: </t>
    </r>
    <r>
      <rPr>
        <sz val="12"/>
        <rFont val="Times New Roman"/>
        <family val="1"/>
      </rPr>
      <t>уборка лестничных клеток, очистка выгребных ям.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</si>
</sst>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 indent="15"/>
    </xf>
    <xf numFmtId="164" fontId="2" fillId="0" borderId="0" xfId="0" applyFont="1" applyBorder="1" applyAlignment="1">
      <alignment/>
    </xf>
    <xf numFmtId="164" fontId="1" fillId="0" borderId="0" xfId="0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5" fontId="3" fillId="0" borderId="1" xfId="0" applyNumberFormat="1" applyFont="1" applyFill="1" applyBorder="1" applyAlignment="1">
      <alignment horizontal="left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wrapText="1"/>
    </xf>
    <xf numFmtId="166" fontId="4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4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center"/>
    </xf>
    <xf numFmtId="164" fontId="7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 wrapText="1"/>
    </xf>
    <xf numFmtId="167" fontId="7" fillId="0" borderId="0" xfId="0" applyNumberFormat="1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4" fontId="8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left" wrapText="1" indent="2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left" wrapText="1" indent="2"/>
    </xf>
    <xf numFmtId="164" fontId="4" fillId="0" borderId="4" xfId="0" applyFont="1" applyBorder="1" applyAlignment="1">
      <alignment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zoomScale="85" zoomScaleNormal="85" zoomScaleSheetLayoutView="80" workbookViewId="0" topLeftCell="A13">
      <selection activeCell="D33" sqref="D33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10</v>
      </c>
      <c r="B14" s="11"/>
      <c r="C14" s="11"/>
      <c r="D14" s="11"/>
    </row>
    <row r="15" spans="1:4" ht="18">
      <c r="A15" s="10" t="s">
        <v>11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 t="e">
        <f>C19+C20+C21+#REF!+C22+C23+C24+C25+C26+C27+C28+#REF!+C29+C30+C31</f>
        <v>#REF!</v>
      </c>
      <c r="D18" s="20">
        <v>14.460000000000004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24</v>
      </c>
      <c r="C22" s="23">
        <v>1.28</v>
      </c>
      <c r="D22" s="24">
        <v>1.28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26</v>
      </c>
      <c r="C23" s="23">
        <v>3.04</v>
      </c>
      <c r="D23" s="24">
        <v>3.04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28</v>
      </c>
      <c r="C24" s="23">
        <v>1.33</v>
      </c>
      <c r="D24" s="24">
        <v>1.33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7.25" customHeight="1">
      <c r="A25" s="21" t="s">
        <v>29</v>
      </c>
      <c r="B25" s="22" t="s">
        <v>30</v>
      </c>
      <c r="C25" s="23">
        <v>0.45</v>
      </c>
      <c r="D25" s="24">
        <v>0.45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32</v>
      </c>
      <c r="C26" s="23">
        <v>0.22</v>
      </c>
      <c r="D26" s="24">
        <v>0.22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34</v>
      </c>
      <c r="C27" s="23">
        <v>0.05</v>
      </c>
      <c r="D27" s="24">
        <v>0.05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2" t="s">
        <v>36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2" t="s">
        <v>38</v>
      </c>
      <c r="C29" s="23">
        <v>0.71</v>
      </c>
      <c r="D29" s="24">
        <v>0.71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39</v>
      </c>
      <c r="B30" s="26" t="s">
        <v>40</v>
      </c>
      <c r="C30" s="27" t="e">
        <f>#REF!+#REF!</f>
        <v>#REF!</v>
      </c>
      <c r="D30" s="24">
        <v>1.63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41</v>
      </c>
      <c r="B31" s="26" t="s">
        <v>42</v>
      </c>
      <c r="C31" s="27" t="e">
        <f>#REF!+#REF!</f>
        <v>#REF!</v>
      </c>
      <c r="D31" s="24">
        <v>0.17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5.75" customHeight="1">
      <c r="A32" s="17" t="s">
        <v>43</v>
      </c>
      <c r="B32" s="28" t="s">
        <v>44</v>
      </c>
      <c r="C32" s="29">
        <v>4.17</v>
      </c>
      <c r="D32" s="30">
        <v>4.17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31" t="s">
        <v>45</v>
      </c>
      <c r="B33" s="28" t="s">
        <v>46</v>
      </c>
      <c r="C33" s="29" t="e">
        <f>#REF!+#REF!+#REF!</f>
        <v>#REF!</v>
      </c>
      <c r="D33" s="30">
        <v>2.94</v>
      </c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27" customHeight="1">
      <c r="A34" s="32" t="s">
        <v>47</v>
      </c>
      <c r="B34" s="32"/>
      <c r="C34" s="29" t="e">
        <f>C18+C32+C33</f>
        <v>#REF!</v>
      </c>
      <c r="D34" s="30">
        <f>D18+D32+D33</f>
        <v>21.570000000000004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37" customFormat="1" ht="12.75" hidden="1">
      <c r="A35" s="33"/>
      <c r="B35" s="34" t="s">
        <v>48</v>
      </c>
      <c r="C35" s="35"/>
      <c r="D35" s="36">
        <v>21.57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2.75" hidden="1">
      <c r="A36" s="38"/>
      <c r="B36" s="39" t="s">
        <v>49</v>
      </c>
      <c r="C36" s="40"/>
      <c r="D36" s="41">
        <f>D35-D34</f>
        <v>0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42"/>
      <c r="B37" s="43" t="s">
        <v>50</v>
      </c>
      <c r="C37" s="43">
        <v>2251442.14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5" customFormat="1" ht="12.75" hidden="1">
      <c r="A38" s="44"/>
      <c r="B38" s="43" t="s">
        <v>51</v>
      </c>
      <c r="C38" s="43">
        <f>SUM(D38:D38)</f>
        <v>60924.72</v>
      </c>
      <c r="D38" s="45">
        <v>60924.72</v>
      </c>
      <c r="E38" s="4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5" customFormat="1" ht="12.75" hidden="1">
      <c r="A39" s="44"/>
      <c r="B39" s="43" t="s">
        <v>52</v>
      </c>
      <c r="C39" s="43">
        <v>22454.06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5" customFormat="1" ht="12.75" hidden="1">
      <c r="A40" s="44"/>
      <c r="B40" s="43" t="s">
        <v>49</v>
      </c>
      <c r="C40" s="43">
        <f>C37-C38-C39</f>
        <v>2168063.36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2.75" hidden="1">
      <c r="A41" s="42"/>
      <c r="B41" s="46" t="s">
        <v>53</v>
      </c>
      <c r="C41" s="43">
        <f>SUM(D41:D41)</f>
        <v>15769.754524800002</v>
      </c>
      <c r="D41" s="45">
        <f>D38*D34*12/1000</f>
        <v>15769.754524800002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42"/>
      <c r="B42" s="46" t="s">
        <v>54</v>
      </c>
      <c r="C42" s="43">
        <f>SUM(D42:D42)</f>
        <v>15769.754524799999</v>
      </c>
      <c r="D42" s="45">
        <f>D38*D35*12/1000</f>
        <v>15769.754524799999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42"/>
      <c r="B43" s="46" t="s">
        <v>49</v>
      </c>
      <c r="C43" s="43">
        <f>SUM(D43:D43)</f>
        <v>0</v>
      </c>
      <c r="D43" s="47">
        <f>D41-D42</f>
        <v>0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42"/>
      <c r="B44" s="46" t="s">
        <v>55</v>
      </c>
      <c r="C44" s="46" t="e">
        <f>C19+C24+C26+C27+C28+C29+#REF!+#REF!+#REF!+#REF!+C32+#REF!+#REF!+#REF!</f>
        <v>#REF!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42"/>
      <c r="B45" s="46"/>
      <c r="C45" s="46"/>
      <c r="D45" s="47" t="e">
        <f>#REF!/#REF!*100</f>
        <v>#REF!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12.75" hidden="1">
      <c r="A46" s="42"/>
      <c r="B46" s="46" t="s">
        <v>56</v>
      </c>
      <c r="C46" s="43" t="e">
        <f>SUM(D46:D46)</f>
        <v>#REF!</v>
      </c>
      <c r="D46" s="47" t="e">
        <f>#REF!*D38*12</f>
        <v>#REF!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2.75" hidden="1">
      <c r="A47" s="42"/>
      <c r="B47" s="46" t="s">
        <v>57</v>
      </c>
      <c r="C47" s="46" t="e">
        <f>C46/C38*2315517.04</f>
        <v>#REF!</v>
      </c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5" customFormat="1" ht="12.75" hidden="1">
      <c r="A48" s="42"/>
      <c r="B48" s="46" t="s">
        <v>49</v>
      </c>
      <c r="C48" s="46" t="e">
        <f>62168480.77-C46</f>
        <v>#REF!</v>
      </c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5" customFormat="1" ht="12.75" hidden="1">
      <c r="A49" s="42"/>
      <c r="B49" s="46"/>
      <c r="C49" s="46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5" customFormat="1" ht="12.75" hidden="1">
      <c r="A50" s="42"/>
      <c r="B50" s="46" t="s">
        <v>58</v>
      </c>
      <c r="C50" s="43" t="e">
        <f>SUM(D50:D50)</f>
        <v>#REF!</v>
      </c>
      <c r="D50" s="47" t="e">
        <f>#REF!*D38*12</f>
        <v>#REF!</v>
      </c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5" customFormat="1" ht="12.75" hidden="1">
      <c r="A51" s="42"/>
      <c r="B51" s="46"/>
      <c r="C51" s="46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5" customFormat="1" ht="12.75" hidden="1">
      <c r="A52" s="42"/>
      <c r="B52" s="46" t="s">
        <v>59</v>
      </c>
      <c r="C52" s="43">
        <f>SUM(D52:D52)</f>
        <v>69088.32</v>
      </c>
      <c r="D52" s="45">
        <f>60924.72+3853.8+4309.8</f>
        <v>69088.32</v>
      </c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5" customFormat="1" ht="12.75" hidden="1">
      <c r="A53" s="42"/>
      <c r="B53" s="46"/>
      <c r="C53" s="43" t="e">
        <f>SUM(D53:D53)</f>
        <v>#REF!</v>
      </c>
      <c r="D53" s="47" t="e">
        <f>D52*#REF!*12</f>
        <v>#REF!</v>
      </c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5" customFormat="1" ht="12.75" hidden="1">
      <c r="A54" s="42"/>
      <c r="B54" s="46"/>
      <c r="C54" s="43" t="e">
        <f>SUM(D54:D54)</f>
        <v>#REF!</v>
      </c>
      <c r="D54" s="47" t="e">
        <f>#REF!*D52*12</f>
        <v>#REF!</v>
      </c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5" customFormat="1" ht="12.75" hidden="1">
      <c r="A55" s="42"/>
      <c r="B55" s="46"/>
      <c r="C55" s="46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5" customFormat="1" ht="12.75" hidden="1">
      <c r="A56" s="42"/>
      <c r="B56" s="46"/>
      <c r="C56" s="43">
        <f>SUM(D56:D56)</f>
        <v>17882820.748800006</v>
      </c>
      <c r="D56" s="47">
        <f>D34*D52*12</f>
        <v>17882820.748800006</v>
      </c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5" customFormat="1" ht="12.75" hidden="1">
      <c r="A57" s="42"/>
      <c r="B57" s="46"/>
      <c r="C57" s="46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5" customFormat="1" ht="12.75" hidden="1">
      <c r="A58" s="42"/>
      <c r="B58" s="46"/>
      <c r="C58" s="43"/>
      <c r="D58" s="47">
        <f>D18+D32</f>
        <v>18.630000000000003</v>
      </c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5" customFormat="1" ht="12.75" hidden="1">
      <c r="A59" s="42"/>
      <c r="B59" s="46"/>
      <c r="C59" s="43">
        <f>SUM(D59:D59)</f>
        <v>15445384.819200002</v>
      </c>
      <c r="D59" s="47">
        <f>D52*D58*12</f>
        <v>15445384.819200002</v>
      </c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5" customFormat="1" ht="12.75" hidden="1">
      <c r="A60" s="42"/>
      <c r="B60" s="46"/>
      <c r="C60" s="46"/>
      <c r="D60" s="47">
        <f>D59/413969854.33</f>
        <v>0.0373104095809053</v>
      </c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5" customFormat="1" ht="12.75" hidden="1">
      <c r="A61" s="42"/>
      <c r="B61" s="46"/>
      <c r="C61" s="46"/>
      <c r="D61" s="47">
        <f>D60*62168480.77/12/D52</f>
        <v>2.797785357147845</v>
      </c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5" customFormat="1" ht="12.75" hidden="1">
      <c r="A62" s="42"/>
      <c r="B62" s="46"/>
      <c r="C62" s="46"/>
      <c r="D62" s="47">
        <f>D61*0.05</f>
        <v>0.13988926785739225</v>
      </c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5" customFormat="1" ht="12.75" hidden="1">
      <c r="A63" s="42"/>
      <c r="B63" s="46"/>
      <c r="C63" s="46"/>
      <c r="D63" s="47">
        <f>(D61+D62)*0.18</f>
        <v>0.5287814325009427</v>
      </c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5" customFormat="1" ht="12.75" hidden="1">
      <c r="A64" s="42"/>
      <c r="B64" s="46"/>
      <c r="C64" s="46"/>
      <c r="D64" s="47">
        <f>D61+D62+D63</f>
        <v>3.46645605750618</v>
      </c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5" customFormat="1" ht="12.75" hidden="1">
      <c r="A65" s="42"/>
      <c r="B65" s="46"/>
      <c r="C65" s="43">
        <f>SUM(D65:D65)</f>
        <v>115976.57402756676</v>
      </c>
      <c r="D65" s="47">
        <f>D62*D52*12</f>
        <v>115976.57402756676</v>
      </c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5" customFormat="1" ht="18">
      <c r="A66" s="42"/>
      <c r="B66" s="46"/>
      <c r="C66" s="46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4" ht="33" customHeight="1">
      <c r="A67" s="48" t="s">
        <v>60</v>
      </c>
      <c r="B67" s="48"/>
      <c r="C67" s="48"/>
      <c r="D67" s="48"/>
    </row>
  </sheetData>
  <sheetProtection/>
  <mergeCells count="5">
    <mergeCell ref="A8:D8"/>
    <mergeCell ref="A9:D9"/>
    <mergeCell ref="A10:D10"/>
    <mergeCell ref="A34:B34"/>
    <mergeCell ref="A67:D67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5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11.850000000000001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21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21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18.830000000000002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13.170000000000002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2.87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0.4374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20.210000000000004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11.89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21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21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18.87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12.720000000000002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2.75" customHeight="1" hidden="1">
      <c r="A26" s="21" t="s">
        <v>27</v>
      </c>
      <c r="B26" s="22" t="s">
        <v>30</v>
      </c>
      <c r="C26" s="23">
        <v>0.45</v>
      </c>
      <c r="D26" s="24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2.96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2.5100000000000002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0.27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0.45180000000000003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19.85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11.440000000000001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21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21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2.75" customHeight="1" hidden="1">
      <c r="A26" s="21" t="s">
        <v>27</v>
      </c>
      <c r="B26" s="22" t="s">
        <v>30</v>
      </c>
      <c r="C26" s="23">
        <v>0.45</v>
      </c>
      <c r="D26" s="24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25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27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29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31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2.89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2.45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0.21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0.441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18.5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11.96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18.94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10.09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21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16.98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0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10.680000000000003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0.4194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17.6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8.81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21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21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23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25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27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29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31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33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35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2.65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2.25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0.01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0.40499999999999997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15.63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18.98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61</v>
      </c>
      <c r="B14" s="11"/>
      <c r="C14" s="11"/>
      <c r="D14" s="11"/>
    </row>
    <row r="15" spans="1:4" ht="18">
      <c r="A15" s="10" t="s">
        <v>11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f>D19+D20+D21+D22+D23+D24+D25+D26+D27+D28+D29+D30+D31+D36+D39</f>
        <v>13.180000000000003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35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2.87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0.4374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20.220000000000002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10.13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21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17.02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18" sqref="D18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10.720000000000002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0.4194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17.64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0">
      <selection activeCell="D31" sqref="D3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C19+#REF!+C20+#REF!+#REF!+#REF!+C21+C22+C23+C24+C25+C26+C27+C28+C29</f>
        <v>#REF!</v>
      </c>
      <c r="D18" s="20">
        <v>8.85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2.66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15.68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zoomScaleSheetLayoutView="80" workbookViewId="0" topLeftCell="A13">
      <selection activeCell="D32" sqref="D32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C19+#REF!+C20+C21+C22+#REF!+C23+#REF!+C24+C25+C26+C27+C28+C29+C30</f>
        <v>#REF!</v>
      </c>
      <c r="D18" s="20">
        <v>11.55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23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24</v>
      </c>
      <c r="C22" s="23">
        <v>1.28</v>
      </c>
      <c r="D22" s="24">
        <v>1.28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28</v>
      </c>
      <c r="C23" s="23">
        <v>1.33</v>
      </c>
      <c r="D23" s="24">
        <v>1.33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63</v>
      </c>
      <c r="C27" s="23">
        <v>0.04</v>
      </c>
      <c r="D27" s="24">
        <v>0.04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2" t="s">
        <v>38</v>
      </c>
      <c r="C28" s="23">
        <v>0.71</v>
      </c>
      <c r="D28" s="24">
        <v>0.71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40</v>
      </c>
      <c r="C29" s="27" t="e">
        <f>#REF!+#REF!</f>
        <v>#REF!</v>
      </c>
      <c r="D29" s="24">
        <v>1.63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39</v>
      </c>
      <c r="B30" s="26" t="s">
        <v>42</v>
      </c>
      <c r="C30" s="27" t="e">
        <f>#REF!+#REF!</f>
        <v>#REF!</v>
      </c>
      <c r="D30" s="24">
        <v>0.17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5.75" customHeight="1">
      <c r="A31" s="17" t="s">
        <v>43</v>
      </c>
      <c r="B31" s="28" t="s">
        <v>44</v>
      </c>
      <c r="C31" s="29">
        <v>4.17</v>
      </c>
      <c r="D31" s="30">
        <v>4.17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31" t="s">
        <v>45</v>
      </c>
      <c r="B32" s="28" t="s">
        <v>46</v>
      </c>
      <c r="C32" s="29" t="e">
        <f>#REF!+#REF!+#REF!</f>
        <v>#REF!</v>
      </c>
      <c r="D32" s="30">
        <v>2.91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27" customHeight="1">
      <c r="A33" s="32" t="s">
        <v>47</v>
      </c>
      <c r="B33" s="32"/>
      <c r="C33" s="29" t="e">
        <f>C18+C31+C32</f>
        <v>#REF!</v>
      </c>
      <c r="D33" s="30">
        <f>D18+D31+D32</f>
        <v>18.630000000000003</v>
      </c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8">
      <c r="A34" s="42"/>
      <c r="B34" s="46"/>
      <c r="C34" s="46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4" s="3" customFormat="1" ht="33" customHeight="1">
      <c r="A35" s="48" t="s">
        <v>60</v>
      </c>
      <c r="B35" s="48"/>
      <c r="C35" s="48"/>
      <c r="D35" s="48"/>
    </row>
  </sheetData>
  <sheetProtection/>
  <mergeCells count="5">
    <mergeCell ref="A8:D8"/>
    <mergeCell ref="A9:D9"/>
    <mergeCell ref="A10:D10"/>
    <mergeCell ref="A33:B33"/>
    <mergeCell ref="A35:D35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6">
      <selection activeCell="D31" sqref="D3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C19+#REF!+C20+#REF!+C21+#REF!+C22+#REF!+C23+C24+C25+C26+C27+C28+C29</f>
        <v>#REF!</v>
      </c>
      <c r="D18" s="20">
        <v>9.68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2.8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16.65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C19+#REF!+C20+C21+#REF!+#REF!+C22+#REF!+C23+C24+C25+C26+C27+C28+C29</f>
        <v>#REF!</v>
      </c>
      <c r="D18" s="20">
        <v>10.27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2.83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17.27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6">
      <selection activeCell="D30" sqref="D3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C19+#REF!+C20+#REF!+#REF!+#REF!+C21+#REF!+C22+C23+C24+C25+C26+C27+C28</f>
        <v>#REF!</v>
      </c>
      <c r="D18" s="20">
        <v>8.4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15.31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6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C19+#REF!+C20+C21+C22+#REF!+C23+#REF!+C24+C25+C26+#REF!+C27+C28+C29</f>
        <v>#REF!</v>
      </c>
      <c r="D18" s="20">
        <v>11.510000000000002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24</v>
      </c>
      <c r="C22" s="23">
        <v>1.28</v>
      </c>
      <c r="D22" s="24">
        <v>1.28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28</v>
      </c>
      <c r="C23" s="23">
        <v>1.33</v>
      </c>
      <c r="D23" s="24">
        <v>1.33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2.89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18.57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C19+#REF!+C20+#REF!+C21+#REF!+C22+#REF!+C23+C24+C25+#REF!+C26+C27+C28</f>
        <v>#REF!</v>
      </c>
      <c r="D18" s="20">
        <v>9.64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2.8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16.61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0" sqref="D3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C19+#REF!+C20+C21+#REF!+#REF!+C22+#REF!+C23+C24+C25+#REF!+C26+C27+C28</f>
        <v>#REF!</v>
      </c>
      <c r="D18" s="20">
        <v>10.23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2.83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17.23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10</v>
      </c>
      <c r="B14" s="11"/>
      <c r="C14" s="11"/>
      <c r="D14" s="11"/>
    </row>
    <row r="15" spans="1:4" ht="18">
      <c r="A15" s="10" t="s">
        <v>69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14.500000000000004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25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27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29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31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33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35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37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39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41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65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2.94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2.49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0.25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0.44820000000000004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21.610000000000003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6">
      <selection activeCell="D29" sqref="D29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C19+#REF!+C20+#REF!+#REF!+#REF!+C21+#REF!+C22+C23+C24+#REF!+C25+C26+C27</f>
        <v>#REF!</v>
      </c>
      <c r="D18" s="20">
        <v>8.36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2.74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15.27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82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C19+#REF!+#REF!+C20+C21+#REF!+C22+C23+C24+C25+C26+#REF!+C27+C28+C29</f>
        <v>#REF!</v>
      </c>
      <c r="D18" s="20">
        <v>9.82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7.25" customHeight="1">
      <c r="A23" s="21" t="s">
        <v>25</v>
      </c>
      <c r="B23" s="22" t="s">
        <v>30</v>
      </c>
      <c r="C23" s="23">
        <v>0.45</v>
      </c>
      <c r="D23" s="24">
        <v>0.45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2.7100000000000004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16.7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0" sqref="D30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C19+#REF!+#REF!+#REF!+C20+#REF!+C21+C22+C23+C24+C25+#REF!+C26+C27+C28</f>
        <v>#REF!</v>
      </c>
      <c r="D18" s="20">
        <v>7.949999999999999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2.61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14.729999999999999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0">
      <selection activeCell="D30" sqref="D30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C19+#REF!+#REF!+C20+#REF!+#REF!+C21+C22+C23+C24+C25+#REF!+C26+C27+C28</f>
        <v>#REF!</v>
      </c>
      <c r="D18" s="20">
        <v>8.54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2.6399999999999997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15.349999999999998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3">
      <selection activeCell="D29" sqref="D29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C19+#REF!+#REF!+#REF!+#REF!+#REF!+C20+C21+C22+C23+C24+#REF!+C25+C26+C27</f>
        <v>#REF!</v>
      </c>
      <c r="D18" s="20">
        <v>6.67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28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7.25" customHeight="1">
      <c r="A21" s="21" t="s">
        <v>21</v>
      </c>
      <c r="B21" s="22" t="s">
        <v>30</v>
      </c>
      <c r="C21" s="23">
        <v>0.45</v>
      </c>
      <c r="D21" s="24">
        <v>0.45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2.55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13.39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zoomScaleSheetLayoutView="80" workbookViewId="0" topLeftCell="A13">
      <selection activeCell="A21" sqref="A2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86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C19+#REF!+#REF!+C20+C21+#REF!+C22+C23+C24+C25+C26+C27+C28+C29+C30</f>
        <v>#REF!</v>
      </c>
      <c r="D18" s="20">
        <v>9.86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7.25" customHeight="1">
      <c r="A23" s="21" t="s">
        <v>25</v>
      </c>
      <c r="B23" s="22" t="s">
        <v>30</v>
      </c>
      <c r="C23" s="23">
        <v>0.45</v>
      </c>
      <c r="D23" s="24">
        <v>0.45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63</v>
      </c>
      <c r="C27" s="23">
        <v>0.04</v>
      </c>
      <c r="D27" s="24">
        <v>0.04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2" t="s">
        <v>38</v>
      </c>
      <c r="C28" s="23">
        <v>0.71</v>
      </c>
      <c r="D28" s="24">
        <v>0.71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40</v>
      </c>
      <c r="C29" s="27" t="e">
        <f>#REF!+#REF!</f>
        <v>#REF!</v>
      </c>
      <c r="D29" s="24">
        <v>1.63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39</v>
      </c>
      <c r="B30" s="26" t="s">
        <v>42</v>
      </c>
      <c r="C30" s="27" t="e">
        <f>#REF!+#REF!</f>
        <v>#REF!</v>
      </c>
      <c r="D30" s="24">
        <v>0.17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5.75" customHeight="1">
      <c r="A31" s="17" t="s">
        <v>43</v>
      </c>
      <c r="B31" s="28" t="s">
        <v>44</v>
      </c>
      <c r="C31" s="29">
        <v>4.17</v>
      </c>
      <c r="D31" s="30">
        <v>4.17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31" t="s">
        <v>45</v>
      </c>
      <c r="B32" s="28" t="s">
        <v>46</v>
      </c>
      <c r="C32" s="29" t="e">
        <f>#REF!+#REF!+#REF!</f>
        <v>#REF!</v>
      </c>
      <c r="D32" s="30">
        <v>2.7100000000000004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27" customHeight="1">
      <c r="A33" s="32" t="s">
        <v>47</v>
      </c>
      <c r="B33" s="32"/>
      <c r="C33" s="29" t="e">
        <f>C18+C31+C32</f>
        <v>#REF!</v>
      </c>
      <c r="D33" s="30">
        <f>D18+D31+D32</f>
        <v>16.74</v>
      </c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8">
      <c r="A34" s="42"/>
      <c r="B34" s="46"/>
      <c r="C34" s="46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4" s="3" customFormat="1" ht="33" customHeight="1">
      <c r="A35" s="48" t="s">
        <v>60</v>
      </c>
      <c r="B35" s="48"/>
      <c r="C35" s="48"/>
      <c r="D35" s="48"/>
    </row>
  </sheetData>
  <sheetProtection/>
  <mergeCells count="5">
    <mergeCell ref="A8:D8"/>
    <mergeCell ref="A9:D9"/>
    <mergeCell ref="A10:D10"/>
    <mergeCell ref="A33:B33"/>
    <mergeCell ref="A35:D35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">
      <selection activeCell="A21" sqref="A2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C19+#REF!+#REF!+#REF!+C20+#REF!+C21+C22+C23+C24+C25+C26+C27+C28+C29</f>
        <v>#REF!</v>
      </c>
      <c r="D18" s="20">
        <v>7.989999999999999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2.61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14.77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3">
      <selection activeCell="A21" sqref="A2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C19+#REF!+#REF!+C20+#REF!+#REF!+C21+C22+C23+C24+C25+C26+C27+C28+C29</f>
        <v>#REF!</v>
      </c>
      <c r="D18" s="20">
        <v>8.58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2.6399999999999997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15.39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0">
      <selection activeCell="A14" sqref="A14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C19+#REF!+#REF!+#REF!+#REF!+#REF!+C20+C21+C22+C23+C24+C25+C26+C27+C28</f>
        <v>#REF!</v>
      </c>
      <c r="D18" s="20">
        <v>6.71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28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7.25" customHeight="1">
      <c r="A21" s="21" t="s">
        <v>21</v>
      </c>
      <c r="B21" s="22" t="s">
        <v>30</v>
      </c>
      <c r="C21" s="23">
        <v>0.45</v>
      </c>
      <c r="D21" s="24">
        <v>0.45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2.55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13.43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">
      <selection activeCell="A13" sqref="A13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86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C19+#REF!+#REF!+C20+C21+#REF!+C22+#REF!+C23+C24+C25+C26+C27+C28+C29</f>
        <v>#REF!</v>
      </c>
      <c r="D18" s="20">
        <v>9.41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2.79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16.37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61</v>
      </c>
      <c r="B14" s="11"/>
      <c r="C14" s="11"/>
      <c r="D14" s="11"/>
    </row>
    <row r="15" spans="1:4" ht="18">
      <c r="A15" s="10" t="s">
        <v>69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13.220000000000002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2.88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2.4400000000000004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0.43920000000000003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20.27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">
      <selection activeCell="D31" sqref="D3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C19+#REF!+#REF!+#REF!+C20+#REF!+C21+#REF!+C22+C23+C24+C25+C26+C27+C28</f>
        <v>#REF!</v>
      </c>
      <c r="D18" s="20">
        <v>7.54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14.41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C19+#REF!+#REF!+C20+#REF!+#REF!+C21+#REF!+C22+C23+C24+C25+C26+C27+C28</f>
        <v>#REF!</v>
      </c>
      <c r="D18" s="20">
        <v>8.13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15.030000000000001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C19+#REF!+C20+#REF!+#REF!+#REF!+C21+#REF!+C22+C23+C24+C25+C26+C27+C28</f>
        <v>#REF!</v>
      </c>
      <c r="D18" s="20">
        <v>6.26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2.63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13.059999999999999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6">
      <selection activeCell="A20" sqref="A2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86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C19+#REF!+#REF!+C20+C21+#REF!+C22+#REF!+C23+C24+C25+#REF!+C26+C27+C28</f>
        <v>#REF!</v>
      </c>
      <c r="D18" s="20">
        <v>9.37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2.79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16.33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0">
      <selection activeCell="A20" sqref="A2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C19+#REF!+#REF!+#REF!+C20+#REF!+C21+#REF!+C22+C23+C24+#REF!+C25+C26+C27</f>
        <v>#REF!</v>
      </c>
      <c r="D18" s="20">
        <v>7.5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2.69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14.36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">
      <selection activeCell="A20" sqref="A2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C19+#REF!+#REF!+C20+#REF!+#REF!+C21+#REF!+C22+C23+C24+#REF!+C25+C26+C27</f>
        <v>#REF!</v>
      </c>
      <c r="D18" s="20">
        <v>8.09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2.72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14.98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V31"/>
  <sheetViews>
    <sheetView zoomScale="85" zoomScaleNormal="85" zoomScaleSheetLayoutView="80" workbookViewId="0" topLeftCell="A10">
      <selection activeCell="B21" sqref="B2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C19+#REF!+#REF!+#REF!+#REF!+#REF!+C20+#REF!+C21+C22+C23+#REF!+C24+C25+C26</f>
        <v>#REF!</v>
      </c>
      <c r="D18" s="20">
        <v>6.22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28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32</v>
      </c>
      <c r="C21" s="23">
        <v>0.22</v>
      </c>
      <c r="D21" s="24">
        <v>0.22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34</v>
      </c>
      <c r="C22" s="23">
        <v>0.05</v>
      </c>
      <c r="D22" s="24">
        <v>0.05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36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38</v>
      </c>
      <c r="C24" s="23">
        <v>0.71</v>
      </c>
      <c r="D24" s="24">
        <v>0.71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6" t="s">
        <v>40</v>
      </c>
      <c r="C25" s="27" t="e">
        <f>#REF!+#REF!</f>
        <v>#REF!</v>
      </c>
      <c r="D25" s="24">
        <v>1.63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42</v>
      </c>
      <c r="C26" s="27" t="e">
        <f>#REF!+#REF!</f>
        <v>#REF!</v>
      </c>
      <c r="D26" s="24">
        <v>0.17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5.75" customHeight="1">
      <c r="A27" s="17" t="s">
        <v>43</v>
      </c>
      <c r="B27" s="28" t="s">
        <v>44</v>
      </c>
      <c r="C27" s="29">
        <v>4.17</v>
      </c>
      <c r="D27" s="30">
        <v>4.17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31" t="s">
        <v>45</v>
      </c>
      <c r="B28" s="28" t="s">
        <v>46</v>
      </c>
      <c r="C28" s="29" t="e">
        <f>#REF!+#REF!+#REF!</f>
        <v>#REF!</v>
      </c>
      <c r="D28" s="30">
        <v>2.63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27" customHeight="1">
      <c r="A29" s="32" t="s">
        <v>47</v>
      </c>
      <c r="B29" s="32"/>
      <c r="C29" s="29" t="e">
        <f>C18+C27+C28</f>
        <v>#REF!</v>
      </c>
      <c r="D29" s="30">
        <f>D18+D27+D28</f>
        <v>13.02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42"/>
      <c r="B30" s="46"/>
      <c r="C30" s="46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4" s="3" customFormat="1" ht="33" customHeight="1">
      <c r="A31" s="48" t="s">
        <v>60</v>
      </c>
      <c r="B31" s="48"/>
      <c r="C31" s="48"/>
      <c r="D31" s="48"/>
    </row>
  </sheetData>
  <sheetProtection/>
  <mergeCells count="5">
    <mergeCell ref="A8:D8"/>
    <mergeCell ref="A9:D9"/>
    <mergeCell ref="A10:D10"/>
    <mergeCell ref="A29:B29"/>
    <mergeCell ref="A31:D31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11.420000000000002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2.7900000000000005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2.3600000000000003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0.12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18.380000000000003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10.14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17.03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11.46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2.7900000000000005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2.3600000000000003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0.12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18.42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10.18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17.07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13.130000000000003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2.87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0.4374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20.170000000000005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2011-03-04T09:49:10Z</cp:lastPrinted>
  <dcterms:created xsi:type="dcterms:W3CDTF">2010-07-29T13:02:48Z</dcterms:created>
  <dcterms:modified xsi:type="dcterms:W3CDTF">2010-09-23T15:32:48Z</dcterms:modified>
  <cp:category/>
  <cp:version/>
  <cp:contentType/>
  <cp:contentStatus/>
  <cp:revision>12</cp:revision>
</cp:coreProperties>
</file>